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winrockintl-my.sharepoint.com/personal/jessica_bede_winrock_org/Documents/Jess MD Private/.Industrial/OOG/"/>
    </mc:Choice>
  </mc:AlternateContent>
  <xr:revisionPtr revIDLastSave="41" documentId="8_{28257EF2-D98C-4D8E-AAA9-AA3A4CC69DCD}" xr6:coauthVersionLast="47" xr6:coauthVersionMax="47" xr10:uidLastSave="{297D6F78-2028-4B8E-82B5-18D5AB184875}"/>
  <bookViews>
    <workbookView xWindow="-105" yWindow="0" windowWidth="26010" windowHeight="20985" xr2:uid="{BBFF7FC9-3E6B-4A56-859F-09681985BFEB}"/>
  </bookViews>
  <sheets>
    <sheet name="Sheet1" sheetId="1" r:id="rId1"/>
  </sheets>
  <definedNames>
    <definedName name="_xlnm.Print_Area" localSheetId="0">Sheet1!$A$1:$L$55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 l="1"/>
  <c r="B45" i="1" s="1"/>
  <c r="D43" i="1"/>
  <c r="C43" i="1"/>
  <c r="D42" i="1"/>
  <c r="F7" i="1"/>
  <c r="D26" i="1"/>
  <c r="B8" i="1"/>
  <c r="B9" i="1" s="1"/>
  <c r="B10" i="1" s="1"/>
  <c r="B11" i="1" s="1"/>
  <c r="B12" i="1" s="1"/>
  <c r="B13" i="1" s="1"/>
  <c r="B14" i="1" s="1"/>
  <c r="B15" i="1" s="1"/>
  <c r="B16" i="1" s="1"/>
  <c r="B17" i="1" s="1"/>
  <c r="B18" i="1" s="1"/>
  <c r="F8" i="1"/>
  <c r="C27" i="1"/>
  <c r="D27" i="1"/>
  <c r="F9" i="1"/>
  <c r="B28" i="1"/>
  <c r="B29" i="1" s="1"/>
  <c r="F10" i="1"/>
  <c r="F11" i="1"/>
  <c r="F12" i="1"/>
  <c r="F13" i="1"/>
  <c r="F14" i="1"/>
  <c r="F15" i="1"/>
  <c r="F16" i="1"/>
  <c r="F17" i="1"/>
  <c r="F18" i="1"/>
  <c r="D28" i="1" l="1"/>
  <c r="C28" i="1"/>
  <c r="B46" i="1"/>
  <c r="D45" i="1"/>
  <c r="C45" i="1"/>
  <c r="C44" i="1"/>
  <c r="D44" i="1"/>
  <c r="B30" i="1"/>
  <c r="C29" i="1"/>
  <c r="D29" i="1"/>
  <c r="D46" i="1" l="1"/>
  <c r="C46" i="1"/>
  <c r="B47" i="1"/>
  <c r="D30" i="1"/>
  <c r="B31" i="1"/>
  <c r="C30" i="1"/>
  <c r="B48" i="1" l="1"/>
  <c r="D47" i="1"/>
  <c r="C47" i="1"/>
  <c r="C31" i="1"/>
  <c r="D31" i="1"/>
  <c r="B32" i="1"/>
  <c r="B49" i="1" l="1"/>
  <c r="D48" i="1"/>
  <c r="C48" i="1"/>
  <c r="D32" i="1"/>
  <c r="B33" i="1"/>
  <c r="C32" i="1"/>
  <c r="B50" i="1" l="1"/>
  <c r="D49" i="1"/>
  <c r="C49" i="1"/>
  <c r="B34" i="1"/>
  <c r="C33" i="1"/>
  <c r="D33" i="1"/>
  <c r="D50" i="1" l="1"/>
  <c r="C50" i="1"/>
  <c r="B51" i="1"/>
  <c r="D34" i="1"/>
  <c r="C34" i="1"/>
  <c r="B35" i="1"/>
  <c r="B52" i="1" l="1"/>
  <c r="D51" i="1"/>
  <c r="C51" i="1"/>
  <c r="B36" i="1"/>
  <c r="D35" i="1"/>
  <c r="C35" i="1"/>
  <c r="B53" i="1" l="1"/>
  <c r="D52" i="1"/>
  <c r="C52" i="1"/>
  <c r="C36" i="1"/>
  <c r="D36" i="1"/>
  <c r="B37" i="1"/>
  <c r="B54" i="1" l="1"/>
  <c r="D53" i="1"/>
  <c r="C53" i="1"/>
  <c r="D37" i="1"/>
  <c r="B38" i="1"/>
  <c r="C37" i="1"/>
  <c r="D54" i="1" l="1"/>
  <c r="D55" i="1" s="1"/>
  <c r="C54" i="1"/>
  <c r="C55" i="1" s="1"/>
  <c r="C38" i="1"/>
  <c r="D38"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<sst xmlns="http://schemas.openxmlformats.org/spreadsheetml/2006/main" count="24" uniqueCount="18">
  <si>
    <t>Period</t>
  </si>
  <si>
    <t>CH4 Emissions Rate
(g/hour)</t>
  </si>
  <si>
    <t>Pressure
(PSI)</t>
  </si>
  <si>
    <t>Elapsed Time
(sec)</t>
  </si>
  <si>
    <t>Elapsed Time (min)</t>
  </si>
  <si>
    <t>Time
(Sec)</t>
  </si>
  <si>
    <t>Emissions
(g/hour)</t>
  </si>
  <si>
    <t>0 (y-intercept)</t>
  </si>
  <si>
    <t>% Change</t>
  </si>
  <si>
    <t>Field Measurements</t>
  </si>
  <si>
    <t>This document provides a demonstration of the steps for calculating the slope of the line of best fit (as a percentage) for the calculated 10-minute averages of flow rate measurements and, if applicable, pressure measurements, as required for the ACR Orphaned Oil and Gas Well Methodology v1.0.  Colors for each step correspond to chart and graph data used for calculations.</t>
  </si>
  <si>
    <t>Step 3.
Add a linear trendline line (i.e., line of best fit) to the scatter plot and display the equation on chart.</t>
  </si>
  <si>
    <t>Step 2.
Insert a scatter plot chart of the calculated 10-minute averages over the time period.</t>
  </si>
  <si>
    <t xml:space="preserve">Step 4.  
Using the slope and 
y-intercept from the line of best fit equation, calculate individual values for each 10-minute interval over the time period (these point will be on the trendline). </t>
  </si>
  <si>
    <t>ACR Methodology for Plugging Orphaned Oil and Gas Wells
Explainer on Calculating Slope of the Line of Best Fit</t>
  </si>
  <si>
    <t>Step 1.
Calculate and enter into a chart the 
10-minute average methane flow rates from measured data over time (minimum time period of 
120-minutes). 
If applicable, repeat for pressure data.</t>
  </si>
  <si>
    <r>
      <t xml:space="preserve">Step 5.  
Using the first and last </t>
    </r>
    <r>
      <rPr>
        <i/>
        <sz val="11"/>
        <color theme="1"/>
        <rFont val="Source Sans Pro"/>
        <family val="2"/>
      </rPr>
      <t>calculated</t>
    </r>
    <r>
      <rPr>
        <sz val="11"/>
        <color theme="1"/>
        <rFont val="Source Sans Pro"/>
        <family val="2"/>
      </rPr>
      <t xml:space="preserve"> points from Step 4, determine the % change over the time period.</t>
    </r>
  </si>
  <si>
    <t>Calculated Points on Line of Best 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</si>
</sst>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 x14ac:knownFonts="1">
    <font>
      <sz val="11"/>
      <color theme="1"/>
      <name val="Aptos Narrow"/>
      <family val="2"/>
      <scheme val="minor"/>
    </font>
    <font>
      <sz val="11"/>
      <color theme="1"/>
      <name val="Aptos Narrow"/>
      <family val="2"/>
      <scheme val="minor"/>
    </font>
    <font>
      <sz val="11"/>
      <color theme="1"/>
      <name val="Source Sans Pro"/>
      <family val="2"/>
    </font>
    <font>
      <b/>
      <sz val="11"/>
      <color theme="1"/>
      <name val="Source Sans Pro"/>
      <family val="2"/>
    </font>
    <font>
      <i/>
      <sz val="11"/>
      <color theme="1"/>
      <name val="Source Sans Pro"/>
      <family val="2"/>
    </font>
    <font>
      <b/>
      <sz val="16"/>
      <color theme="1"/>
      <name val="Source Sans Pro"/>
      <family val="2"/>
    </font>
  </fonts>
  <fills count="9">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gradientFill>
        <stop position="0">
          <color theme="5" tint="0.59999389629810485"/>
        </stop>
        <stop position="1">
          <color theme="6" tint="0.80001220740379042"/>
        </stop>
      </gradientFill>
    </fill>
    <fill>
      <patternFill patternType="solid">
        <fgColor theme="8" tint="0.79998168889431442"/>
        <bgColor indexed="64"/>
      </patternFill>
    </fill>
    <fill>
      <patternFill patternType="solid">
        <fgColor rgb="FFFAE8C8"/>
        <bgColor indexed="64"/>
      </patternFill>
    </fill>
    <fill>
      <patternFill patternType="solid">
        <fgColor rgb="FF94DCF8"/>
        <bgColor indexed="64"/>
      </patternFill>
    </fill>
    <fill>
      <patternFill patternType="solid">
        <fgColor rgb="FFB5E6A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2" fillId="0" borderId="0" xfId="0" applyFont="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1" xfId="0" applyFont="1" applyBorder="1"/>
    <xf numFmtId="0" fontId="2" fillId="5" borderId="1" xfId="0" applyFont="1" applyFill="1" applyBorder="1"/>
    <xf numFmtId="164" fontId="2" fillId="5" borderId="1" xfId="0" applyNumberFormat="1" applyFont="1" applyFill="1" applyBorder="1"/>
    <xf numFmtId="164" fontId="2" fillId="0" borderId="0" xfId="0" applyNumberFormat="1" applyFont="1"/>
    <xf numFmtId="0" fontId="2" fillId="7" borderId="0" xfId="0" applyFont="1" applyFill="1" applyAlignment="1">
      <alignment vertical="center" wrapText="1"/>
    </xf>
    <xf numFmtId="0" fontId="2" fillId="6" borderId="0" xfId="0" applyFont="1" applyFill="1" applyAlignment="1">
      <alignment vertical="center" wrapText="1"/>
    </xf>
    <xf numFmtId="0" fontId="3" fillId="2" borderId="1" xfId="0" applyFont="1" applyFill="1" applyBorder="1" applyAlignment="1">
      <alignment horizontal="center" wrapText="1"/>
    </xf>
    <xf numFmtId="0" fontId="2" fillId="0" borderId="1" xfId="0" applyFont="1" applyBorder="1" applyAlignment="1">
      <alignment horizontal="center"/>
    </xf>
    <xf numFmtId="0" fontId="2" fillId="8" borderId="1" xfId="0" applyFont="1" applyFill="1" applyBorder="1" applyAlignment="1">
      <alignment horizontal="center"/>
    </xf>
    <xf numFmtId="166" fontId="2" fillId="8" borderId="1" xfId="0" applyNumberFormat="1" applyFont="1" applyFill="1" applyBorder="1" applyAlignment="1">
      <alignment horizontal="center"/>
    </xf>
    <xf numFmtId="0" fontId="2" fillId="0" borderId="3" xfId="0" applyFont="1" applyBorder="1" applyAlignment="1">
      <alignment horizontal="center"/>
    </xf>
    <xf numFmtId="166" fontId="2" fillId="0" borderId="1" xfId="0" applyNumberFormat="1" applyFont="1" applyBorder="1" applyAlignment="1">
      <alignment horizontal="center"/>
    </xf>
    <xf numFmtId="0" fontId="2" fillId="4" borderId="1" xfId="0" applyFont="1" applyFill="1" applyBorder="1" applyAlignment="1">
      <alignment horizontal="center"/>
    </xf>
    <xf numFmtId="166" fontId="2" fillId="4" borderId="1" xfId="0" applyNumberFormat="1" applyFont="1" applyFill="1" applyBorder="1" applyAlignment="1">
      <alignment horizontal="center"/>
    </xf>
    <xf numFmtId="0" fontId="2" fillId="3" borderId="1" xfId="0" applyFont="1" applyFill="1" applyBorder="1" applyAlignment="1">
      <alignment horizontal="center"/>
    </xf>
    <xf numFmtId="165" fontId="2" fillId="3" borderId="1" xfId="1" applyNumberFormat="1" applyFont="1" applyFill="1" applyBorder="1" applyAlignment="1">
      <alignment horizontal="center"/>
    </xf>
    <xf numFmtId="0" fontId="2" fillId="0" borderId="0" xfId="0" applyFont="1" applyAlignment="1">
      <alignment horizontal="left" vertical="center" wrapText="1"/>
    </xf>
    <xf numFmtId="0" fontId="2" fillId="5" borderId="5" xfId="0" applyFont="1" applyFill="1" applyBorder="1" applyAlignment="1">
      <alignment vertical="center" wrapText="1"/>
    </xf>
    <xf numFmtId="0" fontId="2" fillId="8" borderId="5"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0" borderId="0" xfId="0" applyFont="1" applyAlignment="1">
      <alignment horizontal="left"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B5E6A2"/>
      <color rgb="FF94DCF8"/>
      <color rgb="FFF2CEEF"/>
      <color rgb="FFFAE8C8"/>
      <color rgb="FFE97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Emission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Sheet1!$C$6</c:f>
              <c:strCache>
                <c:ptCount val="1"/>
                <c:pt idx="0">
                  <c:v>CH4 Emissions Rate
(g/hour)</c:v>
                </c:pt>
              </c:strCache>
            </c:strRef>
          </c:tx>
          <c:spPr>
            <a:ln w="25400" cap="rnd">
              <a:no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xVal>
            <c:numRef>
              <c:f>Sheet1!$E$7:$E$18</c:f>
              <c:numCache>
                <c:formatCode>General</c:formatCode>
                <c:ptCount val="12"/>
                <c:pt idx="0">
                  <c:v>600</c:v>
                </c:pt>
                <c:pt idx="1">
                  <c:v>1200</c:v>
                </c:pt>
                <c:pt idx="2">
                  <c:v>1800</c:v>
                </c:pt>
                <c:pt idx="3">
                  <c:v>2400</c:v>
                </c:pt>
                <c:pt idx="4">
                  <c:v>3000</c:v>
                </c:pt>
                <c:pt idx="5">
                  <c:v>3600</c:v>
                </c:pt>
                <c:pt idx="6">
                  <c:v>4200</c:v>
                </c:pt>
                <c:pt idx="7">
                  <c:v>4800</c:v>
                </c:pt>
                <c:pt idx="8">
                  <c:v>5400</c:v>
                </c:pt>
                <c:pt idx="9">
                  <c:v>6000</c:v>
                </c:pt>
                <c:pt idx="10">
                  <c:v>6600</c:v>
                </c:pt>
                <c:pt idx="11">
                  <c:v>7200</c:v>
                </c:pt>
              </c:numCache>
            </c:numRef>
          </c:xVal>
          <c:yVal>
            <c:numRef>
              <c:f>Sheet1!$C$7:$C$18</c:f>
              <c:numCache>
                <c:formatCode>General</c:formatCode>
                <c:ptCount val="12"/>
                <c:pt idx="0">
                  <c:v>161</c:v>
                </c:pt>
                <c:pt idx="1">
                  <c:v>158.19999999999999</c:v>
                </c:pt>
                <c:pt idx="2">
                  <c:v>158.30000000000001</c:v>
                </c:pt>
                <c:pt idx="3">
                  <c:v>158</c:v>
                </c:pt>
                <c:pt idx="4">
                  <c:v>162.80000000000001</c:v>
                </c:pt>
                <c:pt idx="5">
                  <c:v>160.80000000000001</c:v>
                </c:pt>
                <c:pt idx="6">
                  <c:v>159.6</c:v>
                </c:pt>
                <c:pt idx="7">
                  <c:v>161.80000000000001</c:v>
                </c:pt>
                <c:pt idx="8">
                  <c:v>162.4</c:v>
                </c:pt>
                <c:pt idx="9">
                  <c:v>162</c:v>
                </c:pt>
                <c:pt idx="10">
                  <c:v>158.4</c:v>
                </c:pt>
                <c:pt idx="11">
                  <c:v>159.69999999999999</c:v>
                </c:pt>
              </c:numCache>
            </c:numRef>
          </c:yVal>
          <c:smooth val="0"/>
          <c:extLst>
            <c:ext xmlns:c16="http://schemas.microsoft.com/office/drawing/2014/chart" uri="{C3380CC4-5D6E-409C-BE32-E72D297353CC}">
              <c16:uniqueId val="{00000002-90AF-43EC-861D-F47F86E4217F}"/>
            </c:ext>
          </c:extLst>
        </c:ser>
        <c:dLbls>
          <c:showLegendKey val="0"/>
          <c:showVal val="0"/>
          <c:showCatName val="0"/>
          <c:showSerName val="0"/>
          <c:showPercent val="0"/>
          <c:showBubbleSize val="0"/>
        </c:dLbls>
        <c:axId val="1130282592"/>
        <c:axId val="1130284992"/>
      </c:scatterChart>
      <c:valAx>
        <c:axId val="1130282592"/>
        <c:scaling>
          <c:orientation val="minMax"/>
          <c:max val="8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(seconds)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284992"/>
        <c:crosses val="autoZero"/>
        <c:crossBetween val="midCat"/>
      </c:valAx>
      <c:valAx>
        <c:axId val="1130284992"/>
        <c:scaling>
          <c:orientation val="minMax"/>
          <c:max val="19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Emission</a:t>
                </a:r>
                <a:r>
                  <a:rPr lang="en-US" baseline="0"/>
                  <a:t> Rate (g/hour)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2825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Pressure</c:v>
          </c:tx>
          <c:spPr>
            <a:ln w="25400" cap="rnd">
              <a:no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xVal>
            <c:numRef>
              <c:f>Sheet1!$E$7:$E$18</c:f>
              <c:numCache>
                <c:formatCode>General</c:formatCode>
                <c:ptCount val="12"/>
                <c:pt idx="0">
                  <c:v>600</c:v>
                </c:pt>
                <c:pt idx="1">
                  <c:v>1200</c:v>
                </c:pt>
                <c:pt idx="2">
                  <c:v>1800</c:v>
                </c:pt>
                <c:pt idx="3">
                  <c:v>2400</c:v>
                </c:pt>
                <c:pt idx="4">
                  <c:v>3000</c:v>
                </c:pt>
                <c:pt idx="5">
                  <c:v>3600</c:v>
                </c:pt>
                <c:pt idx="6">
                  <c:v>4200</c:v>
                </c:pt>
                <c:pt idx="7">
                  <c:v>4800</c:v>
                </c:pt>
                <c:pt idx="8">
                  <c:v>5400</c:v>
                </c:pt>
                <c:pt idx="9">
                  <c:v>6000</c:v>
                </c:pt>
                <c:pt idx="10">
                  <c:v>6600</c:v>
                </c:pt>
                <c:pt idx="11">
                  <c:v>7200</c:v>
                </c:pt>
              </c:numCache>
            </c:numRef>
          </c:xVal>
          <c:yVal>
            <c:numRef>
              <c:f>Sheet1!$D$7:$D$18</c:f>
              <c:numCache>
                <c:formatCode>0.0</c:formatCode>
                <c:ptCount val="12"/>
                <c:pt idx="0">
                  <c:v>15.8</c:v>
                </c:pt>
                <c:pt idx="1">
                  <c:v>15.8</c:v>
                </c:pt>
                <c:pt idx="2">
                  <c:v>15.6</c:v>
                </c:pt>
                <c:pt idx="3">
                  <c:v>15.7</c:v>
                </c:pt>
                <c:pt idx="4">
                  <c:v>15.9</c:v>
                </c:pt>
                <c:pt idx="5">
                  <c:v>15.9</c:v>
                </c:pt>
                <c:pt idx="6">
                  <c:v>15.6</c:v>
                </c:pt>
                <c:pt idx="7">
                  <c:v>15.6</c:v>
                </c:pt>
                <c:pt idx="8">
                  <c:v>15.8</c:v>
                </c:pt>
                <c:pt idx="9">
                  <c:v>15.5</c:v>
                </c:pt>
                <c:pt idx="10">
                  <c:v>15.5</c:v>
                </c:pt>
                <c:pt idx="11">
                  <c:v>15.9</c:v>
                </c:pt>
              </c:numCache>
            </c:numRef>
          </c:yVal>
          <c:smooth val="0"/>
          <c:extLst>
            <c:ext xmlns:c16="http://schemas.microsoft.com/office/drawing/2014/chart" uri="{C3380CC4-5D6E-409C-BE32-E72D297353CC}">
              <c16:uniqueId val="{00000001-4E9C-4D77-BA29-5AE9C2D71893}"/>
            </c:ext>
          </c:extLst>
        </c:ser>
        <c:dLbls>
          <c:showLegendKey val="0"/>
          <c:showVal val="0"/>
          <c:showCatName val="0"/>
          <c:showSerName val="0"/>
          <c:showPercent val="0"/>
          <c:showBubbleSize val="0"/>
        </c:dLbls>
        <c:axId val="1136436272"/>
        <c:axId val="1136435312"/>
      </c:scatterChart>
      <c:valAx>
        <c:axId val="1136436272"/>
        <c:scaling>
          <c:orientation val="minMax"/>
          <c:max val="8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(seconds)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435312"/>
        <c:crosses val="autoZero"/>
        <c:crossBetween val="midCat"/>
      </c:valAx>
      <c:valAx>
        <c:axId val="1136435312"/>
        <c:scaling>
          <c:orientation val="minMax"/>
          <c:max val="17"/>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4362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Emission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Sheet1!$C$6</c:f>
              <c:strCache>
                <c:ptCount val="1"/>
                <c:pt idx="0">
                  <c:v>CH4 Emissions Rate
(g/hour)</c:v>
                </c:pt>
              </c:strCache>
            </c:strRef>
          </c:tx>
          <c:spPr>
            <a:ln w="25400" cap="rnd">
              <a:no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trendline>
            <c:spPr>
              <a:ln w="19050" cap="rnd">
                <a:solidFill>
                  <a:schemeClr val="accent2">
                    <a:lumMod val="60000"/>
                    <a:lumOff val="40000"/>
                  </a:schemeClr>
                </a:solidFill>
                <a:prstDash val="sysDot"/>
              </a:ln>
              <a:effectLst/>
            </c:spPr>
            <c:trendlineType val="linear"/>
            <c:dispRSqr val="0"/>
            <c:dispEq val="1"/>
            <c:trendlineLbl>
              <c:layout>
                <c:manualLayout>
                  <c:x val="6.7029271943416712E-3"/>
                  <c:y val="0.14787872938525903"/>
                </c:manualLayout>
              </c:layout>
              <c:numFmt formatCode="General" sourceLinked="0"/>
              <c:spPr>
                <a:solidFill>
                  <a:srgbClr val="FAE8C8"/>
                </a:solidFill>
                <a:ln>
                  <a:noFill/>
                </a:ln>
                <a:effectLst/>
              </c:spPr>
              <c:txPr>
                <a:bodyPr rot="0" spcFirstLastPara="1" vertOverflow="ellipsis" vert="horz" wrap="square" anchor="ctr" anchorCtr="1"/>
                <a:lstStyle/>
                <a:p>
                  <a:pPr algn="ctr" rtl="0">
                    <a:defRPr lang="en-US" sz="900" b="0" i="0" u="none" strike="noStrike" kern="1200" baseline="0">
                      <a:solidFill>
                        <a:sysClr val="windowText" lastClr="000000">
                          <a:lumMod val="65000"/>
                          <a:lumOff val="35000"/>
                        </a:sysClr>
                      </a:solidFill>
                      <a:latin typeface="+mn-lt"/>
                      <a:ea typeface="+mn-ea"/>
                      <a:cs typeface="+mn-cs"/>
                    </a:defRPr>
                  </a:pPr>
                  <a:endParaRPr lang="en-US"/>
                </a:p>
              </c:txPr>
            </c:trendlineLbl>
          </c:trendline>
          <c:trendline>
            <c:spPr>
              <a:ln w="19050" cap="rnd">
                <a:solidFill>
                  <a:schemeClr val="accent2">
                    <a:lumMod val="60000"/>
                    <a:lumOff val="40000"/>
                  </a:schemeClr>
                </a:solidFill>
                <a:prstDash val="sysDot"/>
              </a:ln>
              <a:effectLst/>
            </c:spPr>
            <c:trendlineType val="linear"/>
            <c:dispRSqr val="0"/>
            <c:dispEq val="0"/>
          </c:trendline>
          <c:xVal>
            <c:numRef>
              <c:f>Sheet1!$E$7:$E$18</c:f>
              <c:numCache>
                <c:formatCode>General</c:formatCode>
                <c:ptCount val="12"/>
                <c:pt idx="0">
                  <c:v>600</c:v>
                </c:pt>
                <c:pt idx="1">
                  <c:v>1200</c:v>
                </c:pt>
                <c:pt idx="2">
                  <c:v>1800</c:v>
                </c:pt>
                <c:pt idx="3">
                  <c:v>2400</c:v>
                </c:pt>
                <c:pt idx="4">
                  <c:v>3000</c:v>
                </c:pt>
                <c:pt idx="5">
                  <c:v>3600</c:v>
                </c:pt>
                <c:pt idx="6">
                  <c:v>4200</c:v>
                </c:pt>
                <c:pt idx="7">
                  <c:v>4800</c:v>
                </c:pt>
                <c:pt idx="8">
                  <c:v>5400</c:v>
                </c:pt>
                <c:pt idx="9">
                  <c:v>6000</c:v>
                </c:pt>
                <c:pt idx="10">
                  <c:v>6600</c:v>
                </c:pt>
                <c:pt idx="11">
                  <c:v>7200</c:v>
                </c:pt>
              </c:numCache>
            </c:numRef>
          </c:xVal>
          <c:yVal>
            <c:numRef>
              <c:f>Sheet1!$C$7:$C$18</c:f>
              <c:numCache>
                <c:formatCode>General</c:formatCode>
                <c:ptCount val="12"/>
                <c:pt idx="0">
                  <c:v>161</c:v>
                </c:pt>
                <c:pt idx="1">
                  <c:v>158.19999999999999</c:v>
                </c:pt>
                <c:pt idx="2">
                  <c:v>158.30000000000001</c:v>
                </c:pt>
                <c:pt idx="3">
                  <c:v>158</c:v>
                </c:pt>
                <c:pt idx="4">
                  <c:v>162.80000000000001</c:v>
                </c:pt>
                <c:pt idx="5">
                  <c:v>160.80000000000001</c:v>
                </c:pt>
                <c:pt idx="6">
                  <c:v>159.6</c:v>
                </c:pt>
                <c:pt idx="7">
                  <c:v>161.80000000000001</c:v>
                </c:pt>
                <c:pt idx="8">
                  <c:v>162.4</c:v>
                </c:pt>
                <c:pt idx="9">
                  <c:v>162</c:v>
                </c:pt>
                <c:pt idx="10">
                  <c:v>158.4</c:v>
                </c:pt>
                <c:pt idx="11">
                  <c:v>159.69999999999999</c:v>
                </c:pt>
              </c:numCache>
            </c:numRef>
          </c:yVal>
          <c:smooth val="0"/>
          <c:extLst>
            <c:ext xmlns:c16="http://schemas.microsoft.com/office/drawing/2014/chart" uri="{C3380CC4-5D6E-409C-BE32-E72D297353CC}">
              <c16:uniqueId val="{00000001-060B-4BC8-AB2E-A0938BEB47C9}"/>
            </c:ext>
          </c:extLst>
        </c:ser>
        <c:dLbls>
          <c:showLegendKey val="0"/>
          <c:showVal val="0"/>
          <c:showCatName val="0"/>
          <c:showSerName val="0"/>
          <c:showPercent val="0"/>
          <c:showBubbleSize val="0"/>
        </c:dLbls>
        <c:axId val="1130282592"/>
        <c:axId val="1130284992"/>
      </c:scatterChart>
      <c:valAx>
        <c:axId val="1130282592"/>
        <c:scaling>
          <c:orientation val="minMax"/>
          <c:max val="8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(seconds)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284992"/>
        <c:crosses val="autoZero"/>
        <c:crossBetween val="midCat"/>
      </c:valAx>
      <c:valAx>
        <c:axId val="1130284992"/>
        <c:scaling>
          <c:orientation val="minMax"/>
          <c:max val="19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Emission</a:t>
                </a:r>
                <a:r>
                  <a:rPr lang="en-US" baseline="0"/>
                  <a:t> Rate (g/hour)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2825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Pressure</c:v>
          </c:tx>
          <c:spPr>
            <a:ln w="25400" cap="rnd">
              <a:no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trendline>
            <c:spPr>
              <a:ln w="19050" cap="rnd">
                <a:solidFill>
                  <a:schemeClr val="accent2">
                    <a:lumMod val="75000"/>
                  </a:schemeClr>
                </a:solidFill>
                <a:prstDash val="sysDot"/>
              </a:ln>
              <a:effectLst/>
            </c:spPr>
            <c:trendlineType val="linear"/>
            <c:dispRSqr val="0"/>
            <c:dispEq val="1"/>
            <c:trendlineLbl>
              <c:layout>
                <c:manualLayout>
                  <c:x val="5.1975927251517806E-3"/>
                  <c:y val="0.17191508956117327"/>
                </c:manualLayout>
              </c:layout>
              <c:numFmt formatCode="General" sourceLinked="0"/>
              <c:spPr>
                <a:solidFill>
                  <a:srgbClr val="FAE8C8"/>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2">
                    <a:lumMod val="40000"/>
                    <a:lumOff val="60000"/>
                  </a:schemeClr>
                </a:solidFill>
                <a:prstDash val="sysDot"/>
              </a:ln>
              <a:effectLst/>
            </c:spPr>
            <c:trendlineType val="linear"/>
            <c:dispRSqr val="0"/>
            <c:dispEq val="0"/>
          </c:trendline>
          <c:xVal>
            <c:numRef>
              <c:f>Sheet1!$E$7:$E$18</c:f>
              <c:numCache>
                <c:formatCode>General</c:formatCode>
                <c:ptCount val="12"/>
                <c:pt idx="0">
                  <c:v>600</c:v>
                </c:pt>
                <c:pt idx="1">
                  <c:v>1200</c:v>
                </c:pt>
                <c:pt idx="2">
                  <c:v>1800</c:v>
                </c:pt>
                <c:pt idx="3">
                  <c:v>2400</c:v>
                </c:pt>
                <c:pt idx="4">
                  <c:v>3000</c:v>
                </c:pt>
                <c:pt idx="5">
                  <c:v>3600</c:v>
                </c:pt>
                <c:pt idx="6">
                  <c:v>4200</c:v>
                </c:pt>
                <c:pt idx="7">
                  <c:v>4800</c:v>
                </c:pt>
                <c:pt idx="8">
                  <c:v>5400</c:v>
                </c:pt>
                <c:pt idx="9">
                  <c:v>6000</c:v>
                </c:pt>
                <c:pt idx="10">
                  <c:v>6600</c:v>
                </c:pt>
                <c:pt idx="11">
                  <c:v>7200</c:v>
                </c:pt>
              </c:numCache>
            </c:numRef>
          </c:xVal>
          <c:yVal>
            <c:numRef>
              <c:f>Sheet1!$D$7:$D$18</c:f>
              <c:numCache>
                <c:formatCode>0.0</c:formatCode>
                <c:ptCount val="12"/>
                <c:pt idx="0">
                  <c:v>15.8</c:v>
                </c:pt>
                <c:pt idx="1">
                  <c:v>15.8</c:v>
                </c:pt>
                <c:pt idx="2">
                  <c:v>15.6</c:v>
                </c:pt>
                <c:pt idx="3">
                  <c:v>15.7</c:v>
                </c:pt>
                <c:pt idx="4">
                  <c:v>15.9</c:v>
                </c:pt>
                <c:pt idx="5">
                  <c:v>15.9</c:v>
                </c:pt>
                <c:pt idx="6">
                  <c:v>15.6</c:v>
                </c:pt>
                <c:pt idx="7">
                  <c:v>15.6</c:v>
                </c:pt>
                <c:pt idx="8">
                  <c:v>15.8</c:v>
                </c:pt>
                <c:pt idx="9">
                  <c:v>15.5</c:v>
                </c:pt>
                <c:pt idx="10">
                  <c:v>15.5</c:v>
                </c:pt>
                <c:pt idx="11">
                  <c:v>15.9</c:v>
                </c:pt>
              </c:numCache>
            </c:numRef>
          </c:yVal>
          <c:smooth val="0"/>
          <c:extLst>
            <c:ext xmlns:c16="http://schemas.microsoft.com/office/drawing/2014/chart" uri="{C3380CC4-5D6E-409C-BE32-E72D297353CC}">
              <c16:uniqueId val="{00000002-BD98-47A9-B2D9-840193E7BD88}"/>
            </c:ext>
          </c:extLst>
        </c:ser>
        <c:dLbls>
          <c:showLegendKey val="0"/>
          <c:showVal val="0"/>
          <c:showCatName val="0"/>
          <c:showSerName val="0"/>
          <c:showPercent val="0"/>
          <c:showBubbleSize val="0"/>
        </c:dLbls>
        <c:axId val="1136436272"/>
        <c:axId val="1136435312"/>
      </c:scatterChart>
      <c:valAx>
        <c:axId val="1136436272"/>
        <c:scaling>
          <c:orientation val="minMax"/>
          <c:max val="8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(seconds)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435312"/>
        <c:crosses val="autoZero"/>
        <c:crossBetween val="midCat"/>
      </c:valAx>
      <c:valAx>
        <c:axId val="1136435312"/>
        <c:scaling>
          <c:orientation val="minMax"/>
          <c:max val="17"/>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Pressure (PSI)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6436272"/>
        <c:crosses val="autoZero"/>
        <c:crossBetween val="midCat"/>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4498</xdr:colOff>
      <xdr:row>19</xdr:row>
      <xdr:rowOff>9729</xdr:rowOff>
    </xdr:from>
    <xdr:to>
      <xdr:col>6</xdr:col>
      <xdr:colOff>19050</xdr:colOff>
      <xdr:row>20</xdr:row>
      <xdr:rowOff>9525</xdr:rowOff>
    </xdr:to>
    <xdr:graphicFrame macro="">
      <xdr:nvGraphicFramePr>
        <xdr:cNvPr id="6" name="Chart 1">
          <a:extLst>
            <a:ext uri="{FF2B5EF4-FFF2-40B4-BE49-F238E27FC236}">
              <a16:creationId xmlns:a16="http://schemas.microsoft.com/office/drawing/2014/main" id="{74C2FE3E-20C0-475A-AE5D-E8E5A7026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142876</xdr:colOff>
      <xdr:row>19</xdr:row>
      <xdr:rowOff>12700</xdr:rowOff>
    </xdr:from>
    <xdr:to>
      <xdr:col>11</xdr:col>
      <xdr:colOff>904876</xdr:colOff>
      <xdr:row>20</xdr:row>
      <xdr:rowOff>9525</xdr:rowOff>
    </xdr:to>
    <xdr:graphicFrame macro="">
      <xdr:nvGraphicFramePr>
        <xdr:cNvPr id="3" name="Chart 2">
          <a:extLst>
            <a:ext uri="{FF2B5EF4-FFF2-40B4-BE49-F238E27FC236}">
              <a16:creationId xmlns:a16="http://schemas.microsoft.com/office/drawing/2014/main" id="{CDF69127-5C18-4E67-BEFA-69D8ACC83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9526</xdr:rowOff>
    </xdr:from>
    <xdr:to>
      <xdr:col>6</xdr:col>
      <xdr:colOff>0</xdr:colOff>
      <xdr:row>21</xdr:row>
      <xdr:rowOff>2724149</xdr:rowOff>
    </xdr:to>
    <xdr:graphicFrame macro="">
      <xdr:nvGraphicFramePr>
        <xdr:cNvPr id="13" name="Chart 7">
          <a:extLst>
            <a:ext uri="{FF2B5EF4-FFF2-40B4-BE49-F238E27FC236}">
              <a16:creationId xmlns:a16="http://schemas.microsoft.com/office/drawing/2014/main" id="{27DF7636-ABF1-445F-8328-72FD1DCC70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21</xdr:row>
      <xdr:rowOff>19050</xdr:rowOff>
    </xdr:from>
    <xdr:to>
      <xdr:col>11</xdr:col>
      <xdr:colOff>904875</xdr:colOff>
      <xdr:row>22</xdr:row>
      <xdr:rowOff>0</xdr:rowOff>
    </xdr:to>
    <xdr:graphicFrame macro="">
      <xdr:nvGraphicFramePr>
        <xdr:cNvPr id="11" name="Chart 8">
          <a:extLst>
            <a:ext uri="{FF2B5EF4-FFF2-40B4-BE49-F238E27FC236}">
              <a16:creationId xmlns:a16="http://schemas.microsoft.com/office/drawing/2014/main" id="{D5F46F06-81BC-422B-B1F2-89FD86AC6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AC3D-EFE3-46F4-870E-5068080C2FDA}">
  <dimension ref="A1:L55"/>
  <sheetViews>
    <sheetView showGridLines="0" tabSelected="1" zoomScaleNormal="100" workbookViewId="0">
      <selection activeCell="D55" sqref="D55"/>
    </sheetView>
  </sheetViews>
  <sheetFormatPr defaultColWidth="8.7109375" defaultRowHeight="15" x14ac:dyDescent="0.25"/>
  <cols>
    <col min="1" max="1" width="20.7109375" style="1" customWidth="1"/>
    <col min="2" max="6" width="14.28515625" style="1" customWidth="1"/>
    <col min="7" max="7" width="2.28515625" style="1" customWidth="1"/>
    <col min="8" max="12" width="14.28515625" style="1" customWidth="1"/>
    <col min="13" max="15" width="17.5703125" style="1" customWidth="1"/>
    <col min="16" max="16384" width="8.7109375" style="1"/>
  </cols>
  <sheetData>
    <row r="1" spans="1:12" ht="60.75" customHeight="1" x14ac:dyDescent="0.25">
      <c r="A1" s="1" t="e" vm="1">
        <v>#VALUE!</v>
      </c>
      <c r="C1" s="27" t="s">
        <v>14</v>
      </c>
      <c r="D1" s="28"/>
      <c r="E1" s="28"/>
      <c r="F1" s="28"/>
      <c r="G1" s="28"/>
      <c r="H1" s="28"/>
      <c r="I1" s="28"/>
      <c r="J1" s="28"/>
      <c r="K1" s="28"/>
      <c r="L1" s="28"/>
    </row>
    <row r="2" spans="1:12" ht="14.45" customHeight="1" x14ac:dyDescent="0.25"/>
    <row r="3" spans="1:12" ht="45" customHeight="1" x14ac:dyDescent="0.25">
      <c r="A3" s="26" t="s">
        <v>10</v>
      </c>
      <c r="B3" s="26"/>
      <c r="C3" s="26"/>
      <c r="D3" s="26"/>
      <c r="E3" s="26"/>
      <c r="F3" s="26"/>
      <c r="G3" s="26"/>
      <c r="H3" s="26"/>
      <c r="I3" s="26"/>
      <c r="J3" s="26"/>
      <c r="K3" s="26"/>
      <c r="L3" s="26"/>
    </row>
    <row r="4" spans="1:12" ht="14.45" customHeight="1" x14ac:dyDescent="0.25"/>
    <row r="5" spans="1:12" x14ac:dyDescent="0.25">
      <c r="A5" s="23" t="s">
        <v>15</v>
      </c>
      <c r="B5" s="29" t="s">
        <v>9</v>
      </c>
      <c r="C5" s="29"/>
      <c r="D5" s="29"/>
      <c r="E5" s="29"/>
      <c r="F5" s="29"/>
      <c r="G5" s="2"/>
      <c r="H5" s="2"/>
      <c r="I5" s="2"/>
      <c r="J5" s="2"/>
    </row>
    <row r="6" spans="1:12" ht="60" x14ac:dyDescent="0.25">
      <c r="A6" s="23"/>
      <c r="B6" s="3" t="s">
        <v>0</v>
      </c>
      <c r="C6" s="4" t="s">
        <v>1</v>
      </c>
      <c r="D6" s="5" t="s">
        <v>2</v>
      </c>
      <c r="E6" s="4" t="s">
        <v>3</v>
      </c>
      <c r="F6" s="4" t="s">
        <v>4</v>
      </c>
      <c r="G6" s="2"/>
      <c r="H6" s="2"/>
      <c r="I6" s="2"/>
      <c r="J6" s="2"/>
    </row>
    <row r="7" spans="1:12" x14ac:dyDescent="0.25">
      <c r="A7" s="23"/>
      <c r="B7" s="6">
        <v>1</v>
      </c>
      <c r="C7" s="7">
        <v>161</v>
      </c>
      <c r="D7" s="8">
        <v>15.8</v>
      </c>
      <c r="E7" s="6">
        <v>600</v>
      </c>
      <c r="F7" s="6">
        <f>E7/60</f>
        <v>10</v>
      </c>
      <c r="G7" s="2"/>
      <c r="H7" s="2"/>
      <c r="I7" s="2"/>
      <c r="J7" s="2"/>
    </row>
    <row r="8" spans="1:12" x14ac:dyDescent="0.25">
      <c r="A8" s="23"/>
      <c r="B8" s="6">
        <f>1+B7</f>
        <v>2</v>
      </c>
      <c r="C8" s="7">
        <v>158.19999999999999</v>
      </c>
      <c r="D8" s="8">
        <v>15.8</v>
      </c>
      <c r="E8" s="6">
        <v>1200</v>
      </c>
      <c r="F8" s="6">
        <f t="shared" ref="F8:F18" si="0">E8/60</f>
        <v>20</v>
      </c>
      <c r="G8" s="2"/>
      <c r="H8" s="2"/>
      <c r="I8" s="2"/>
      <c r="J8" s="2"/>
    </row>
    <row r="9" spans="1:12" x14ac:dyDescent="0.25">
      <c r="A9" s="23"/>
      <c r="B9" s="6">
        <f t="shared" ref="B9:B18" si="1">1+B8</f>
        <v>3</v>
      </c>
      <c r="C9" s="7">
        <v>158.30000000000001</v>
      </c>
      <c r="D9" s="8">
        <v>15.6</v>
      </c>
      <c r="E9" s="6">
        <v>1800</v>
      </c>
      <c r="F9" s="6">
        <f t="shared" si="0"/>
        <v>30</v>
      </c>
      <c r="G9" s="2"/>
      <c r="H9" s="2"/>
      <c r="I9" s="2"/>
      <c r="J9" s="2"/>
    </row>
    <row r="10" spans="1:12" x14ac:dyDescent="0.25">
      <c r="A10" s="23"/>
      <c r="B10" s="6">
        <f t="shared" si="1"/>
        <v>4</v>
      </c>
      <c r="C10" s="7">
        <v>158</v>
      </c>
      <c r="D10" s="8">
        <v>15.7</v>
      </c>
      <c r="E10" s="6">
        <v>2400</v>
      </c>
      <c r="F10" s="6">
        <f t="shared" si="0"/>
        <v>40</v>
      </c>
      <c r="G10" s="2"/>
      <c r="H10" s="2"/>
      <c r="I10" s="2"/>
      <c r="J10" s="2"/>
    </row>
    <row r="11" spans="1:12" x14ac:dyDescent="0.25">
      <c r="A11" s="23"/>
      <c r="B11" s="6">
        <f t="shared" si="1"/>
        <v>5</v>
      </c>
      <c r="C11" s="7">
        <v>162.80000000000001</v>
      </c>
      <c r="D11" s="8">
        <v>15.9</v>
      </c>
      <c r="E11" s="6">
        <v>3000</v>
      </c>
      <c r="F11" s="6">
        <f t="shared" si="0"/>
        <v>50</v>
      </c>
      <c r="G11" s="2"/>
      <c r="H11" s="2"/>
      <c r="I11" s="2"/>
      <c r="J11" s="2"/>
    </row>
    <row r="12" spans="1:12" x14ac:dyDescent="0.25">
      <c r="A12" s="23"/>
      <c r="B12" s="6">
        <f t="shared" si="1"/>
        <v>6</v>
      </c>
      <c r="C12" s="7">
        <v>160.80000000000001</v>
      </c>
      <c r="D12" s="8">
        <v>15.9</v>
      </c>
      <c r="E12" s="6">
        <v>3600</v>
      </c>
      <c r="F12" s="6">
        <f t="shared" si="0"/>
        <v>60</v>
      </c>
      <c r="G12" s="2"/>
      <c r="H12" s="2"/>
      <c r="I12" s="2"/>
      <c r="J12" s="2"/>
    </row>
    <row r="13" spans="1:12" x14ac:dyDescent="0.25">
      <c r="A13" s="23"/>
      <c r="B13" s="6">
        <f t="shared" si="1"/>
        <v>7</v>
      </c>
      <c r="C13" s="7">
        <v>159.6</v>
      </c>
      <c r="D13" s="8">
        <v>15.6</v>
      </c>
      <c r="E13" s="6">
        <v>4200</v>
      </c>
      <c r="F13" s="6">
        <f t="shared" si="0"/>
        <v>70</v>
      </c>
      <c r="G13" s="2"/>
      <c r="H13" s="2"/>
      <c r="I13" s="2"/>
      <c r="J13" s="2"/>
    </row>
    <row r="14" spans="1:12" x14ac:dyDescent="0.25">
      <c r="A14" s="23"/>
      <c r="B14" s="6">
        <f t="shared" si="1"/>
        <v>8</v>
      </c>
      <c r="C14" s="7">
        <v>161.80000000000001</v>
      </c>
      <c r="D14" s="8">
        <v>15.6</v>
      </c>
      <c r="E14" s="6">
        <v>4800</v>
      </c>
      <c r="F14" s="6">
        <f t="shared" si="0"/>
        <v>80</v>
      </c>
      <c r="G14" s="2"/>
      <c r="H14" s="2"/>
      <c r="I14" s="2"/>
      <c r="J14" s="2"/>
    </row>
    <row r="15" spans="1:12" x14ac:dyDescent="0.25">
      <c r="A15" s="23"/>
      <c r="B15" s="6">
        <f t="shared" si="1"/>
        <v>9</v>
      </c>
      <c r="C15" s="7">
        <v>162.4</v>
      </c>
      <c r="D15" s="8">
        <v>15.8</v>
      </c>
      <c r="E15" s="6">
        <v>5400</v>
      </c>
      <c r="F15" s="6">
        <f t="shared" si="0"/>
        <v>90</v>
      </c>
      <c r="G15" s="2"/>
      <c r="H15" s="2"/>
      <c r="I15" s="2"/>
      <c r="J15" s="2"/>
    </row>
    <row r="16" spans="1:12" x14ac:dyDescent="0.25">
      <c r="A16" s="23"/>
      <c r="B16" s="6">
        <f t="shared" si="1"/>
        <v>10</v>
      </c>
      <c r="C16" s="7">
        <v>162</v>
      </c>
      <c r="D16" s="8">
        <v>15.5</v>
      </c>
      <c r="E16" s="6">
        <v>6000</v>
      </c>
      <c r="F16" s="6">
        <f t="shared" si="0"/>
        <v>100</v>
      </c>
      <c r="G16" s="2"/>
      <c r="H16" s="2"/>
      <c r="I16" s="2"/>
      <c r="J16" s="2"/>
    </row>
    <row r="17" spans="1:10" x14ac:dyDescent="0.25">
      <c r="A17" s="23"/>
      <c r="B17" s="6">
        <f t="shared" si="1"/>
        <v>11</v>
      </c>
      <c r="C17" s="7">
        <v>158.4</v>
      </c>
      <c r="D17" s="8">
        <v>15.5</v>
      </c>
      <c r="E17" s="6">
        <v>6600</v>
      </c>
      <c r="F17" s="6">
        <f t="shared" si="0"/>
        <v>110</v>
      </c>
    </row>
    <row r="18" spans="1:10" x14ac:dyDescent="0.25">
      <c r="A18" s="23"/>
      <c r="B18" s="6">
        <f t="shared" si="1"/>
        <v>12</v>
      </c>
      <c r="C18" s="7">
        <v>159.69999999999999</v>
      </c>
      <c r="D18" s="8">
        <v>15.9</v>
      </c>
      <c r="E18" s="6">
        <v>7200</v>
      </c>
      <c r="F18" s="6">
        <f t="shared" si="0"/>
        <v>120</v>
      </c>
      <c r="G18" s="2"/>
      <c r="H18" s="2"/>
      <c r="I18" s="2"/>
      <c r="J18" s="2"/>
    </row>
    <row r="19" spans="1:10" x14ac:dyDescent="0.25">
      <c r="A19" s="2"/>
      <c r="D19" s="9"/>
      <c r="G19" s="2"/>
      <c r="H19" s="2"/>
      <c r="I19" s="2"/>
      <c r="J19" s="2"/>
    </row>
    <row r="20" spans="1:10" ht="215.25" customHeight="1" x14ac:dyDescent="0.25">
      <c r="A20" s="10" t="s">
        <v>12</v>
      </c>
      <c r="B20" s="2"/>
      <c r="C20" s="2"/>
      <c r="D20" s="2"/>
      <c r="E20" s="2"/>
      <c r="F20" s="2"/>
      <c r="G20" s="2"/>
      <c r="H20" s="2"/>
      <c r="I20" s="2"/>
      <c r="J20" s="2"/>
    </row>
    <row r="21" spans="1:10" ht="14.25" customHeight="1" x14ac:dyDescent="0.25">
      <c r="A21" s="2"/>
      <c r="B21" s="2"/>
      <c r="C21" s="2"/>
      <c r="D21" s="2"/>
      <c r="E21" s="2"/>
      <c r="F21" s="2"/>
      <c r="G21" s="2"/>
      <c r="H21" s="2"/>
      <c r="I21" s="2"/>
      <c r="J21" s="2"/>
    </row>
    <row r="22" spans="1:10" ht="215.25" customHeight="1" x14ac:dyDescent="0.25">
      <c r="A22" s="11" t="s">
        <v>11</v>
      </c>
      <c r="B22" s="2"/>
      <c r="C22" s="2"/>
      <c r="D22" s="2"/>
      <c r="E22" s="2"/>
      <c r="F22" s="2"/>
      <c r="G22" s="2"/>
      <c r="H22" s="2"/>
      <c r="I22" s="2"/>
      <c r="J22" s="2"/>
    </row>
    <row r="23" spans="1:10" ht="14.25" customHeight="1" x14ac:dyDescent="0.25">
      <c r="A23" s="2"/>
      <c r="B23" s="2"/>
      <c r="C23" s="2"/>
      <c r="D23" s="2"/>
      <c r="E23" s="2"/>
      <c r="F23" s="2"/>
      <c r="G23" s="2"/>
      <c r="H23" s="2"/>
      <c r="I23" s="2"/>
      <c r="J23" s="2"/>
    </row>
    <row r="24" spans="1:10" ht="15" customHeight="1" x14ac:dyDescent="0.25">
      <c r="A24" s="24" t="s">
        <v>13</v>
      </c>
      <c r="B24" s="30" t="s">
        <v>17</v>
      </c>
      <c r="C24" s="31"/>
      <c r="D24" s="32"/>
      <c r="E24" s="2"/>
      <c r="F24" s="2"/>
      <c r="G24" s="2"/>
      <c r="H24" s="2"/>
      <c r="I24" s="2"/>
      <c r="J24" s="2"/>
    </row>
    <row r="25" spans="1:10" ht="30" customHeight="1" x14ac:dyDescent="0.25">
      <c r="A25" s="24"/>
      <c r="B25" s="12" t="s">
        <v>5</v>
      </c>
      <c r="C25" s="12" t="s">
        <v>6</v>
      </c>
      <c r="D25" s="12" t="s">
        <v>2</v>
      </c>
      <c r="E25" s="2"/>
      <c r="F25" s="2"/>
      <c r="G25" s="2"/>
      <c r="H25" s="2"/>
      <c r="I25" s="2"/>
      <c r="J25" s="2"/>
    </row>
    <row r="26" spans="1:10" ht="15" customHeight="1" x14ac:dyDescent="0.25">
      <c r="A26" s="24"/>
      <c r="B26" s="13" t="s">
        <v>7</v>
      </c>
      <c r="C26" s="14">
        <v>159.54</v>
      </c>
      <c r="D26" s="15">
        <f>15.785</f>
        <v>15.785</v>
      </c>
      <c r="E26" s="2"/>
      <c r="F26" s="2"/>
      <c r="G26" s="2"/>
      <c r="H26" s="2"/>
      <c r="I26" s="2"/>
      <c r="J26" s="2"/>
    </row>
    <row r="27" spans="1:10" ht="15" customHeight="1" x14ac:dyDescent="0.25">
      <c r="A27" s="24"/>
      <c r="B27" s="13">
        <v>600</v>
      </c>
      <c r="C27" s="14">
        <f>0.0002*B27 + 159.54</f>
        <v>159.66</v>
      </c>
      <c r="D27" s="14">
        <f>-0.00002*B27+15.785</f>
        <v>15.773</v>
      </c>
      <c r="E27" s="2"/>
      <c r="F27" s="2"/>
      <c r="G27" s="2"/>
      <c r="H27" s="2"/>
      <c r="I27" s="2"/>
      <c r="J27" s="2"/>
    </row>
    <row r="28" spans="1:10" ht="15" customHeight="1" x14ac:dyDescent="0.25">
      <c r="A28" s="24"/>
      <c r="B28" s="13">
        <f t="shared" ref="B28:B38" si="2">B27+600</f>
        <v>1200</v>
      </c>
      <c r="C28" s="14">
        <f t="shared" ref="C28:C38" si="3">0.0002*B28 + 159.54</f>
        <v>159.78</v>
      </c>
      <c r="D28" s="15">
        <f t="shared" ref="D28:D38" si="4">-0.00002*B28+15.785</f>
        <v>15.761000000000001</v>
      </c>
      <c r="E28" s="2"/>
      <c r="F28" s="2"/>
      <c r="G28" s="2"/>
      <c r="H28" s="2"/>
      <c r="I28" s="2"/>
      <c r="J28" s="2"/>
    </row>
    <row r="29" spans="1:10" ht="15" customHeight="1" x14ac:dyDescent="0.25">
      <c r="A29" s="24"/>
      <c r="B29" s="13">
        <f t="shared" si="2"/>
        <v>1800</v>
      </c>
      <c r="C29" s="14">
        <f t="shared" si="3"/>
        <v>159.9</v>
      </c>
      <c r="D29" s="15">
        <f t="shared" si="4"/>
        <v>15.749000000000001</v>
      </c>
      <c r="E29" s="2"/>
      <c r="F29" s="2"/>
      <c r="G29" s="2"/>
      <c r="H29" s="2"/>
      <c r="I29" s="2"/>
      <c r="J29" s="2"/>
    </row>
    <row r="30" spans="1:10" ht="15" customHeight="1" x14ac:dyDescent="0.25">
      <c r="A30" s="24"/>
      <c r="B30" s="13">
        <f t="shared" si="2"/>
        <v>2400</v>
      </c>
      <c r="C30" s="14">
        <f t="shared" si="3"/>
        <v>160.01999999999998</v>
      </c>
      <c r="D30" s="15">
        <f t="shared" si="4"/>
        <v>15.737</v>
      </c>
      <c r="E30" s="2"/>
      <c r="F30" s="2"/>
      <c r="G30" s="2"/>
      <c r="H30" s="2"/>
      <c r="I30" s="2"/>
      <c r="J30" s="2"/>
    </row>
    <row r="31" spans="1:10" ht="15" customHeight="1" x14ac:dyDescent="0.25">
      <c r="A31" s="24"/>
      <c r="B31" s="13">
        <f t="shared" si="2"/>
        <v>3000</v>
      </c>
      <c r="C31" s="14">
        <f t="shared" si="3"/>
        <v>160.13999999999999</v>
      </c>
      <c r="D31" s="15">
        <f t="shared" si="4"/>
        <v>15.725</v>
      </c>
      <c r="E31" s="2"/>
      <c r="F31" s="2"/>
      <c r="G31" s="2"/>
      <c r="H31" s="2"/>
      <c r="I31" s="2"/>
      <c r="J31" s="2"/>
    </row>
    <row r="32" spans="1:10" ht="15" customHeight="1" x14ac:dyDescent="0.25">
      <c r="A32" s="24"/>
      <c r="B32" s="13">
        <f t="shared" si="2"/>
        <v>3600</v>
      </c>
      <c r="C32" s="14">
        <f t="shared" si="3"/>
        <v>160.26</v>
      </c>
      <c r="D32" s="15">
        <f t="shared" si="4"/>
        <v>15.713000000000001</v>
      </c>
      <c r="E32" s="2"/>
      <c r="F32" s="2"/>
      <c r="G32" s="2"/>
      <c r="H32" s="2"/>
      <c r="I32" s="2"/>
      <c r="J32" s="2"/>
    </row>
    <row r="33" spans="1:10" ht="15" customHeight="1" x14ac:dyDescent="0.25">
      <c r="A33" s="24"/>
      <c r="B33" s="13">
        <f t="shared" si="2"/>
        <v>4200</v>
      </c>
      <c r="C33" s="14">
        <f t="shared" si="3"/>
        <v>160.38</v>
      </c>
      <c r="D33" s="15">
        <f t="shared" si="4"/>
        <v>15.701000000000001</v>
      </c>
      <c r="E33" s="2"/>
      <c r="F33" s="2"/>
      <c r="G33" s="2"/>
      <c r="H33" s="2"/>
      <c r="I33" s="2"/>
      <c r="J33" s="2"/>
    </row>
    <row r="34" spans="1:10" ht="15" customHeight="1" x14ac:dyDescent="0.25">
      <c r="A34" s="24"/>
      <c r="B34" s="13">
        <f t="shared" si="2"/>
        <v>4800</v>
      </c>
      <c r="C34" s="14">
        <f t="shared" si="3"/>
        <v>160.5</v>
      </c>
      <c r="D34" s="15">
        <f t="shared" si="4"/>
        <v>15.689</v>
      </c>
      <c r="E34" s="2"/>
      <c r="F34" s="2"/>
      <c r="G34" s="2"/>
      <c r="H34" s="2"/>
      <c r="I34" s="2"/>
      <c r="J34" s="2"/>
    </row>
    <row r="35" spans="1:10" ht="15" customHeight="1" x14ac:dyDescent="0.25">
      <c r="A35" s="24"/>
      <c r="B35" s="13">
        <f t="shared" si="2"/>
        <v>5400</v>
      </c>
      <c r="C35" s="14">
        <f t="shared" si="3"/>
        <v>160.62</v>
      </c>
      <c r="D35" s="15">
        <f t="shared" si="4"/>
        <v>15.677</v>
      </c>
      <c r="E35" s="2"/>
      <c r="F35" s="2"/>
      <c r="G35" s="2"/>
      <c r="H35" s="2"/>
      <c r="I35" s="2"/>
      <c r="J35" s="2"/>
    </row>
    <row r="36" spans="1:10" ht="15" customHeight="1" x14ac:dyDescent="0.25">
      <c r="A36" s="24"/>
      <c r="B36" s="13">
        <f t="shared" si="2"/>
        <v>6000</v>
      </c>
      <c r="C36" s="14">
        <f t="shared" si="3"/>
        <v>160.73999999999998</v>
      </c>
      <c r="D36" s="15">
        <f t="shared" si="4"/>
        <v>15.665000000000001</v>
      </c>
      <c r="E36" s="2"/>
      <c r="F36" s="2"/>
      <c r="G36" s="2"/>
      <c r="H36" s="2"/>
      <c r="I36" s="2"/>
      <c r="J36" s="2"/>
    </row>
    <row r="37" spans="1:10" ht="15" customHeight="1" x14ac:dyDescent="0.25">
      <c r="A37" s="24"/>
      <c r="B37" s="13">
        <f t="shared" si="2"/>
        <v>6600</v>
      </c>
      <c r="C37" s="14">
        <f t="shared" si="3"/>
        <v>160.85999999999999</v>
      </c>
      <c r="D37" s="15">
        <f t="shared" si="4"/>
        <v>15.653</v>
      </c>
      <c r="E37" s="2"/>
      <c r="F37" s="2"/>
      <c r="G37" s="2"/>
      <c r="H37" s="2"/>
      <c r="I37" s="2"/>
      <c r="J37" s="2"/>
    </row>
    <row r="38" spans="1:10" ht="15" customHeight="1" x14ac:dyDescent="0.25">
      <c r="A38" s="24"/>
      <c r="B38" s="13">
        <f t="shared" si="2"/>
        <v>7200</v>
      </c>
      <c r="C38" s="14">
        <f t="shared" si="3"/>
        <v>160.97999999999999</v>
      </c>
      <c r="D38" s="14">
        <f t="shared" si="4"/>
        <v>15.641</v>
      </c>
      <c r="E38" s="2"/>
      <c r="F38" s="2"/>
      <c r="G38" s="2"/>
      <c r="H38" s="2"/>
      <c r="I38" s="2"/>
      <c r="J38" s="2"/>
    </row>
    <row r="39" spans="1:10" ht="15" customHeight="1" x14ac:dyDescent="0.25">
      <c r="A39" s="22"/>
      <c r="B39" s="16"/>
      <c r="C39" s="16"/>
      <c r="D39" s="16"/>
      <c r="E39" s="2"/>
      <c r="F39" s="2"/>
      <c r="G39" s="2"/>
      <c r="H39" s="2"/>
      <c r="I39" s="2"/>
      <c r="J39" s="2"/>
    </row>
    <row r="40" spans="1:10" x14ac:dyDescent="0.25">
      <c r="A40" s="25" t="s">
        <v>16</v>
      </c>
      <c r="B40" s="30" t="s">
        <v>17</v>
      </c>
      <c r="C40" s="31"/>
      <c r="D40" s="32"/>
    </row>
    <row r="41" spans="1:10" ht="30" x14ac:dyDescent="0.25">
      <c r="A41" s="25"/>
      <c r="B41" s="12" t="s">
        <v>5</v>
      </c>
      <c r="C41" s="12" t="s">
        <v>6</v>
      </c>
      <c r="D41" s="12" t="s">
        <v>2</v>
      </c>
    </row>
    <row r="42" spans="1:10" x14ac:dyDescent="0.25">
      <c r="A42" s="25"/>
      <c r="B42" s="13" t="s">
        <v>7</v>
      </c>
      <c r="C42" s="13">
        <v>159.54</v>
      </c>
      <c r="D42" s="17">
        <f>15.785</f>
        <v>15.785</v>
      </c>
    </row>
    <row r="43" spans="1:10" x14ac:dyDescent="0.25">
      <c r="A43" s="25"/>
      <c r="B43" s="13">
        <v>600</v>
      </c>
      <c r="C43" s="18">
        <f>0.0002*B43 + 159.54</f>
        <v>159.66</v>
      </c>
      <c r="D43" s="19">
        <f>-0.00002*B43+15.785</f>
        <v>15.773</v>
      </c>
    </row>
    <row r="44" spans="1:10" x14ac:dyDescent="0.25">
      <c r="A44" s="25"/>
      <c r="B44" s="13">
        <f t="shared" ref="B44:B54" si="5">B43+600</f>
        <v>1200</v>
      </c>
      <c r="C44" s="13">
        <f t="shared" ref="C44:C54" si="6">0.0002*B44 + 159.54</f>
        <v>159.78</v>
      </c>
      <c r="D44" s="17">
        <f t="shared" ref="D44:D54" si="7">-0.00002*B44+15.785</f>
        <v>15.761000000000001</v>
      </c>
    </row>
    <row r="45" spans="1:10" x14ac:dyDescent="0.25">
      <c r="A45" s="25"/>
      <c r="B45" s="13">
        <f t="shared" si="5"/>
        <v>1800</v>
      </c>
      <c r="C45" s="13">
        <f t="shared" si="6"/>
        <v>159.9</v>
      </c>
      <c r="D45" s="17">
        <f t="shared" si="7"/>
        <v>15.749000000000001</v>
      </c>
    </row>
    <row r="46" spans="1:10" x14ac:dyDescent="0.25">
      <c r="A46" s="25"/>
      <c r="B46" s="13">
        <f t="shared" si="5"/>
        <v>2400</v>
      </c>
      <c r="C46" s="13">
        <f t="shared" si="6"/>
        <v>160.01999999999998</v>
      </c>
      <c r="D46" s="17">
        <f t="shared" si="7"/>
        <v>15.737</v>
      </c>
    </row>
    <row r="47" spans="1:10" x14ac:dyDescent="0.25">
      <c r="A47" s="25"/>
      <c r="B47" s="13">
        <f t="shared" si="5"/>
        <v>3000</v>
      </c>
      <c r="C47" s="13">
        <f t="shared" si="6"/>
        <v>160.13999999999999</v>
      </c>
      <c r="D47" s="17">
        <f t="shared" si="7"/>
        <v>15.725</v>
      </c>
    </row>
    <row r="48" spans="1:10" x14ac:dyDescent="0.25">
      <c r="A48" s="25"/>
      <c r="B48" s="13">
        <f t="shared" si="5"/>
        <v>3600</v>
      </c>
      <c r="C48" s="13">
        <f t="shared" si="6"/>
        <v>160.26</v>
      </c>
      <c r="D48" s="17">
        <f t="shared" si="7"/>
        <v>15.713000000000001</v>
      </c>
    </row>
    <row r="49" spans="1:4" x14ac:dyDescent="0.25">
      <c r="A49" s="25"/>
      <c r="B49" s="13">
        <f t="shared" si="5"/>
        <v>4200</v>
      </c>
      <c r="C49" s="13">
        <f t="shared" si="6"/>
        <v>160.38</v>
      </c>
      <c r="D49" s="17">
        <f t="shared" si="7"/>
        <v>15.701000000000001</v>
      </c>
    </row>
    <row r="50" spans="1:4" x14ac:dyDescent="0.25">
      <c r="A50" s="25"/>
      <c r="B50" s="13">
        <f t="shared" si="5"/>
        <v>4800</v>
      </c>
      <c r="C50" s="13">
        <f t="shared" si="6"/>
        <v>160.5</v>
      </c>
      <c r="D50" s="17">
        <f t="shared" si="7"/>
        <v>15.689</v>
      </c>
    </row>
    <row r="51" spans="1:4" x14ac:dyDescent="0.25">
      <c r="A51" s="25"/>
      <c r="B51" s="13">
        <f t="shared" si="5"/>
        <v>5400</v>
      </c>
      <c r="C51" s="13">
        <f t="shared" si="6"/>
        <v>160.62</v>
      </c>
      <c r="D51" s="17">
        <f t="shared" si="7"/>
        <v>15.677</v>
      </c>
    </row>
    <row r="52" spans="1:4" x14ac:dyDescent="0.25">
      <c r="A52" s="25"/>
      <c r="B52" s="13">
        <f t="shared" si="5"/>
        <v>6000</v>
      </c>
      <c r="C52" s="13">
        <f t="shared" si="6"/>
        <v>160.73999999999998</v>
      </c>
      <c r="D52" s="17">
        <f t="shared" si="7"/>
        <v>15.665000000000001</v>
      </c>
    </row>
    <row r="53" spans="1:4" x14ac:dyDescent="0.25">
      <c r="A53" s="25"/>
      <c r="B53" s="13">
        <f t="shared" si="5"/>
        <v>6600</v>
      </c>
      <c r="C53" s="13">
        <f t="shared" si="6"/>
        <v>160.85999999999999</v>
      </c>
      <c r="D53" s="17">
        <f t="shared" si="7"/>
        <v>15.653</v>
      </c>
    </row>
    <row r="54" spans="1:4" x14ac:dyDescent="0.25">
      <c r="A54" s="25"/>
      <c r="B54" s="13">
        <f t="shared" si="5"/>
        <v>7200</v>
      </c>
      <c r="C54" s="18">
        <f t="shared" si="6"/>
        <v>160.97999999999999</v>
      </c>
      <c r="D54" s="19">
        <f t="shared" si="7"/>
        <v>15.641</v>
      </c>
    </row>
    <row r="55" spans="1:4" x14ac:dyDescent="0.25">
      <c r="A55" s="25"/>
      <c r="B55" s="20" t="s">
        <v>8</v>
      </c>
      <c r="C55" s="21">
        <f>(C54-C43)/C43</f>
        <v>8.2675685832393417E-3</v>
      </c>
      <c r="D55" s="21">
        <f>(D54-D43)/D43</f>
        <v>-8.3687313764026928E-3</v>
      </c>
    </row>
  </sheetData>
  <mergeCells count="8">
    <mergeCell ref="A5:A18"/>
    <mergeCell ref="A24:A38"/>
    <mergeCell ref="A40:A55"/>
    <mergeCell ref="A3:L3"/>
    <mergeCell ref="C1:L1"/>
    <mergeCell ref="B5:F5"/>
    <mergeCell ref="B24:D24"/>
    <mergeCell ref="B40:D40"/>
  </mergeCells>
  <pageMargins left="0.7" right="0.7" top="0.75" bottom="0.75" header="0.3" footer="0.3"/>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Densmore, Maris</dc:creator>
  <cp:lastModifiedBy>Bede, Jessica</cp:lastModifiedBy>
  <cp:lastPrinted>2024-06-21T22:13:53Z</cp:lastPrinted>
  <dcterms:created xsi:type="dcterms:W3CDTF">2024-06-20T22:18:24Z</dcterms:created>
  <dcterms:modified xsi:type="dcterms:W3CDTF">2024-06-22T23:34:44Z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2024-06-20T22:18:52Z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fb14a262-d62c-4131-9b12-ca25f252e0e4</vt:lpwstr>
  </property>
  <property fmtid="{D5CDD505-2E9C-101B-9397-08002B2CF9AE}" pid="8" name="MSIP_Label_65bd367d-9e3b-49e5-aa9a-caafdafee3aa_ContentBits">
    <vt:lpwstr>0</vt:lpwstr>
  </property>
</Properties>
</file>